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10590"/>
  </bookViews>
  <sheets>
    <sheet name="dane_łatwe" sheetId="7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H5" i="7" l="1"/>
  <c r="AH4" i="7"/>
  <c r="AH3" i="7"/>
  <c r="AH2" i="7" l="1"/>
  <c r="R68" i="4" l="1"/>
  <c r="AF2" i="7"/>
  <c r="AJ2" i="7" s="1"/>
  <c r="AM2" i="7"/>
  <c r="AL2" i="7"/>
  <c r="AG4" i="7"/>
  <c r="AF4" i="7"/>
  <c r="AJ4" i="7" s="1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AK2" i="7"/>
  <c r="AK3" i="7"/>
  <c r="AL3" i="7"/>
  <c r="AK4" i="7"/>
  <c r="AL4" i="7"/>
  <c r="AK5" i="7"/>
  <c r="AL5" i="7"/>
  <c r="A2" i="7"/>
  <c r="B4" i="7"/>
  <c r="AE4" i="7"/>
  <c r="AE2" i="7"/>
  <c r="U85" i="4" s="1"/>
  <c r="BD2" i="7"/>
  <c r="BC2" i="7"/>
  <c r="AE5" i="7"/>
  <c r="AF5" i="7"/>
  <c r="AJ5" i="7" s="1"/>
  <c r="AG5" i="7"/>
  <c r="AE6" i="7"/>
  <c r="AF6" i="7"/>
  <c r="AG6" i="7"/>
  <c r="AH6" i="7"/>
  <c r="AE7" i="7"/>
  <c r="AF7" i="7"/>
  <c r="AJ7" i="7"/>
  <c r="AG7" i="7"/>
  <c r="AI7" i="7"/>
  <c r="AH7" i="7"/>
  <c r="AF3" i="7"/>
  <c r="AJ3" i="7" s="1"/>
  <c r="AG3" i="7"/>
  <c r="AE3" i="7"/>
  <c r="AE8" i="7"/>
  <c r="AF8" i="7"/>
  <c r="AI8" i="7"/>
  <c r="AJ8" i="7"/>
  <c r="AG8" i="7"/>
  <c r="AH8" i="7"/>
  <c r="AE9" i="7"/>
  <c r="AF9" i="7"/>
  <c r="AG9" i="7"/>
  <c r="AI9" i="7"/>
  <c r="AH9" i="7"/>
  <c r="AJ9" i="7"/>
  <c r="AE10" i="7"/>
  <c r="AF10" i="7"/>
  <c r="AG10" i="7"/>
  <c r="AH10" i="7"/>
  <c r="AJ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I14" i="7"/>
  <c r="AH14" i="7"/>
  <c r="AJ14" i="7"/>
  <c r="AE15" i="7"/>
  <c r="AF15" i="7"/>
  <c r="AG15" i="7"/>
  <c r="AI15" i="7"/>
  <c r="AH15" i="7"/>
  <c r="AJ15" i="7"/>
  <c r="AE16" i="7"/>
  <c r="AF16" i="7"/>
  <c r="AG16" i="7"/>
  <c r="AH16" i="7"/>
  <c r="AE17" i="7"/>
  <c r="AF17" i="7"/>
  <c r="AG17" i="7"/>
  <c r="AI17" i="7"/>
  <c r="AH17" i="7"/>
  <c r="AE18" i="7"/>
  <c r="AF18" i="7"/>
  <c r="AG18" i="7"/>
  <c r="AI18" i="7"/>
  <c r="AH18" i="7"/>
  <c r="AE19" i="7"/>
  <c r="AF19" i="7"/>
  <c r="AI19" i="7"/>
  <c r="AG19" i="7"/>
  <c r="AH19" i="7"/>
  <c r="AE20" i="7"/>
  <c r="AF20" i="7"/>
  <c r="AJ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E23" i="7"/>
  <c r="AF23" i="7"/>
  <c r="AJ23" i="7"/>
  <c r="AG23" i="7"/>
  <c r="AH23" i="7"/>
  <c r="AE24" i="7"/>
  <c r="AF24" i="7"/>
  <c r="AI24" i="7"/>
  <c r="AG24" i="7"/>
  <c r="AH24" i="7"/>
  <c r="AE25" i="7"/>
  <c r="AF25" i="7"/>
  <c r="AG25" i="7"/>
  <c r="AH25" i="7"/>
  <c r="AJ25" i="7"/>
  <c r="AE26" i="7"/>
  <c r="AF26" i="7"/>
  <c r="AG26" i="7"/>
  <c r="AH26" i="7"/>
  <c r="AE27" i="7"/>
  <c r="AF27" i="7"/>
  <c r="AI27" i="7"/>
  <c r="AG27" i="7"/>
  <c r="AH27" i="7"/>
  <c r="AE28" i="7"/>
  <c r="AF28" i="7"/>
  <c r="AI28" i="7"/>
  <c r="AG28" i="7"/>
  <c r="AH28" i="7"/>
  <c r="AE29" i="7"/>
  <c r="AF29" i="7"/>
  <c r="AI29" i="7"/>
  <c r="AG29" i="7"/>
  <c r="AH29" i="7"/>
  <c r="AJ29" i="7"/>
  <c r="AE30" i="7"/>
  <c r="AF30" i="7"/>
  <c r="AI30" i="7"/>
  <c r="AG30" i="7"/>
  <c r="AH30" i="7"/>
  <c r="AJ30" i="7"/>
  <c r="AE31" i="7"/>
  <c r="AF31" i="7"/>
  <c r="AG31" i="7"/>
  <c r="AH31" i="7"/>
  <c r="AE32" i="7"/>
  <c r="AF32" i="7"/>
  <c r="AG32" i="7"/>
  <c r="AI32" i="7"/>
  <c r="AH32" i="7"/>
  <c r="AJ32" i="7"/>
  <c r="AE33" i="7"/>
  <c r="AF33" i="7"/>
  <c r="AI33" i="7"/>
  <c r="AG33" i="7"/>
  <c r="AH33" i="7"/>
  <c r="AJ33" i="7"/>
  <c r="AE34" i="7"/>
  <c r="AF34" i="7"/>
  <c r="AG34" i="7"/>
  <c r="AI34" i="7"/>
  <c r="AH34" i="7"/>
  <c r="AJ34" i="7"/>
  <c r="AE35" i="7"/>
  <c r="AF35" i="7"/>
  <c r="AI35" i="7"/>
  <c r="AG35" i="7"/>
  <c r="AH35" i="7"/>
  <c r="AE36" i="7"/>
  <c r="AF36" i="7"/>
  <c r="AI36" i="7"/>
  <c r="AG36" i="7"/>
  <c r="AH36" i="7"/>
  <c r="AJ36" i="7"/>
  <c r="AE37" i="7"/>
  <c r="AF37" i="7"/>
  <c r="AI37" i="7"/>
  <c r="AG37" i="7"/>
  <c r="AH37" i="7"/>
  <c r="AE38" i="7"/>
  <c r="AF38" i="7"/>
  <c r="AI38" i="7"/>
  <c r="AG38" i="7"/>
  <c r="AH38" i="7"/>
  <c r="AJ38" i="7"/>
  <c r="AE39" i="7"/>
  <c r="AF39" i="7"/>
  <c r="AI39" i="7"/>
  <c r="AG39" i="7"/>
  <c r="AH39" i="7"/>
  <c r="AJ39" i="7"/>
  <c r="AE40" i="7"/>
  <c r="AF40" i="7"/>
  <c r="AI40" i="7"/>
  <c r="AG40" i="7"/>
  <c r="AH40" i="7"/>
  <c r="AJ40" i="7"/>
  <c r="AE41" i="7"/>
  <c r="AF41" i="7"/>
  <c r="AI41" i="7"/>
  <c r="AG41" i="7"/>
  <c r="AH41" i="7"/>
  <c r="AE42" i="7"/>
  <c r="AF42" i="7"/>
  <c r="AI42" i="7"/>
  <c r="AG42" i="7"/>
  <c r="AH42" i="7"/>
  <c r="AE43" i="7"/>
  <c r="AF43" i="7"/>
  <c r="AI43" i="7"/>
  <c r="AG43" i="7"/>
  <c r="AH43" i="7"/>
  <c r="AJ43" i="7"/>
  <c r="AE44" i="7"/>
  <c r="AF44" i="7"/>
  <c r="AI44" i="7"/>
  <c r="AG44" i="7"/>
  <c r="AH44" i="7"/>
  <c r="AE45" i="7"/>
  <c r="AF45" i="7"/>
  <c r="AI45" i="7"/>
  <c r="AG45" i="7"/>
  <c r="AH45" i="7"/>
  <c r="AE46" i="7"/>
  <c r="AF46" i="7"/>
  <c r="AG46" i="7"/>
  <c r="AI46" i="7"/>
  <c r="AH46" i="7"/>
  <c r="AJ46" i="7"/>
  <c r="AE47" i="7"/>
  <c r="AF47" i="7"/>
  <c r="AI47" i="7"/>
  <c r="AG47" i="7"/>
  <c r="AH47" i="7"/>
  <c r="AJ47" i="7"/>
  <c r="AE48" i="7"/>
  <c r="AF48" i="7"/>
  <c r="AG48" i="7"/>
  <c r="AI48" i="7"/>
  <c r="AH48" i="7"/>
  <c r="AJ48" i="7"/>
  <c r="AE49" i="7"/>
  <c r="AF49" i="7"/>
  <c r="AI49" i="7"/>
  <c r="AG49" i="7"/>
  <c r="AH49" i="7"/>
  <c r="AJ49" i="7"/>
  <c r="AE50" i="7"/>
  <c r="AF50" i="7"/>
  <c r="AG50" i="7"/>
  <c r="AH50" i="7"/>
  <c r="AI50" i="7"/>
  <c r="AE51" i="7"/>
  <c r="AF51" i="7"/>
  <c r="AI51" i="7"/>
  <c r="AG51" i="7"/>
  <c r="AH51" i="7"/>
  <c r="AE52" i="7"/>
  <c r="AF52" i="7"/>
  <c r="AG52" i="7"/>
  <c r="AI52" i="7"/>
  <c r="AH52" i="7"/>
  <c r="AJ52" i="7"/>
  <c r="AE53" i="7"/>
  <c r="AF53" i="7"/>
  <c r="AI53" i="7"/>
  <c r="AG53" i="7"/>
  <c r="AH53" i="7"/>
  <c r="AE54" i="7"/>
  <c r="AF54" i="7"/>
  <c r="AI54" i="7"/>
  <c r="AG54" i="7"/>
  <c r="AH54" i="7"/>
  <c r="AJ54" i="7"/>
  <c r="AE55" i="7"/>
  <c r="AF55" i="7"/>
  <c r="AG55" i="7"/>
  <c r="AI55" i="7"/>
  <c r="AH55" i="7"/>
  <c r="AJ55" i="7"/>
  <c r="AE56" i="7"/>
  <c r="AF56" i="7"/>
  <c r="AI56" i="7"/>
  <c r="AG56" i="7"/>
  <c r="AH56" i="7"/>
  <c r="AE57" i="7"/>
  <c r="AF57" i="7"/>
  <c r="AG57" i="7"/>
  <c r="AI57" i="7"/>
  <c r="AH57" i="7"/>
  <c r="AJ57" i="7"/>
  <c r="AE58" i="7"/>
  <c r="AF58" i="7"/>
  <c r="AI58" i="7"/>
  <c r="AG58" i="7"/>
  <c r="AH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J62" i="7"/>
  <c r="AE63" i="7"/>
  <c r="AF63" i="7"/>
  <c r="AG63" i="7"/>
  <c r="AI63" i="7"/>
  <c r="AH63" i="7"/>
  <c r="AJ63" i="7"/>
  <c r="AE64" i="7"/>
  <c r="AF64" i="7"/>
  <c r="AI64" i="7"/>
  <c r="AG64" i="7"/>
  <c r="AH64" i="7"/>
  <c r="AE65" i="7"/>
  <c r="AF65" i="7"/>
  <c r="AG65" i="7"/>
  <c r="AI65" i="7"/>
  <c r="AH65" i="7"/>
  <c r="AJ65" i="7"/>
  <c r="AE66" i="7"/>
  <c r="AF66" i="7"/>
  <c r="AI66" i="7"/>
  <c r="AG66" i="7"/>
  <c r="AH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J70" i="7"/>
  <c r="AE71" i="7"/>
  <c r="AF71" i="7"/>
  <c r="AG71" i="7"/>
  <c r="AI71" i="7"/>
  <c r="AH71" i="7"/>
  <c r="AJ71" i="7"/>
  <c r="AE72" i="7"/>
  <c r="AF72" i="7"/>
  <c r="AI72" i="7"/>
  <c r="AG72" i="7"/>
  <c r="AH72" i="7"/>
  <c r="AE73" i="7"/>
  <c r="AF73" i="7"/>
  <c r="AG73" i="7"/>
  <c r="AI73" i="7"/>
  <c r="AH73" i="7"/>
  <c r="AJ73" i="7"/>
  <c r="AE74" i="7"/>
  <c r="AF74" i="7"/>
  <c r="AI74" i="7"/>
  <c r="AG74" i="7"/>
  <c r="AH74" i="7"/>
  <c r="AE75" i="7"/>
  <c r="AF75" i="7"/>
  <c r="AG75" i="7"/>
  <c r="AI75" i="7"/>
  <c r="AH75" i="7"/>
  <c r="AJ75" i="7"/>
  <c r="AE76" i="7"/>
  <c r="AF76" i="7"/>
  <c r="AI76" i="7"/>
  <c r="AG76" i="7"/>
  <c r="AH76" i="7"/>
  <c r="AJ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J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I90" i="7"/>
  <c r="AG90" i="7"/>
  <c r="AH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J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G97" i="7"/>
  <c r="AI97" i="7"/>
  <c r="AH97" i="7"/>
  <c r="AJ97" i="7"/>
  <c r="AE98" i="7"/>
  <c r="AF98" i="7"/>
  <c r="AI98" i="7"/>
  <c r="AG98" i="7"/>
  <c r="AH98" i="7"/>
  <c r="AE99" i="7"/>
  <c r="AF99" i="7"/>
  <c r="AG99" i="7"/>
  <c r="AI99" i="7"/>
  <c r="AH99" i="7"/>
  <c r="AJ99" i="7"/>
  <c r="AE100" i="7"/>
  <c r="AF100" i="7"/>
  <c r="AI100" i="7"/>
  <c r="AG100" i="7"/>
  <c r="AH100" i="7"/>
  <c r="AE101" i="7"/>
  <c r="AF101" i="7"/>
  <c r="AG101" i="7"/>
  <c r="AI101" i="7"/>
  <c r="AH101" i="7"/>
  <c r="AJ101" i="7"/>
  <c r="AE102" i="7"/>
  <c r="AF102" i="7"/>
  <c r="AI102" i="7"/>
  <c r="AG102" i="7"/>
  <c r="AH102" i="7"/>
  <c r="AJ102" i="7"/>
  <c r="AE103" i="7"/>
  <c r="AF103" i="7"/>
  <c r="AG103" i="7"/>
  <c r="AI103" i="7"/>
  <c r="AH103" i="7"/>
  <c r="AJ103" i="7"/>
  <c r="AE104" i="7"/>
  <c r="AF104" i="7"/>
  <c r="AI104" i="7"/>
  <c r="AG104" i="7"/>
  <c r="AH104" i="7"/>
  <c r="AJ104" i="7"/>
  <c r="AE105" i="7"/>
  <c r="AF105" i="7"/>
  <c r="AG105" i="7"/>
  <c r="AI105" i="7"/>
  <c r="AH105" i="7"/>
  <c r="AJ105" i="7"/>
  <c r="AE106" i="7"/>
  <c r="AF106" i="7"/>
  <c r="AI106" i="7"/>
  <c r="AG106" i="7"/>
  <c r="AH106" i="7"/>
  <c r="AE107" i="7"/>
  <c r="AF107" i="7"/>
  <c r="AG107" i="7"/>
  <c r="AI107" i="7"/>
  <c r="AH107" i="7"/>
  <c r="AJ107" i="7"/>
  <c r="AE108" i="7"/>
  <c r="AF108" i="7"/>
  <c r="AI108" i="7"/>
  <c r="AG108" i="7"/>
  <c r="AH108" i="7"/>
  <c r="AE109" i="7"/>
  <c r="AF109" i="7"/>
  <c r="AG109" i="7"/>
  <c r="AI109" i="7"/>
  <c r="AH109" i="7"/>
  <c r="AJ109" i="7"/>
  <c r="AE110" i="7"/>
  <c r="AF110" i="7"/>
  <c r="AI110" i="7"/>
  <c r="AG110" i="7"/>
  <c r="AH110" i="7"/>
  <c r="AJ110" i="7"/>
  <c r="AE111" i="7"/>
  <c r="AF111" i="7"/>
  <c r="AG111" i="7"/>
  <c r="AI111" i="7"/>
  <c r="AH111" i="7"/>
  <c r="AJ111" i="7"/>
  <c r="AE112" i="7"/>
  <c r="AF112" i="7"/>
  <c r="AI112" i="7"/>
  <c r="AG112" i="7"/>
  <c r="AH112" i="7"/>
  <c r="AJ112" i="7"/>
  <c r="AE113" i="7"/>
  <c r="AF113" i="7"/>
  <c r="AG113" i="7"/>
  <c r="AI113" i="7"/>
  <c r="AH113" i="7"/>
  <c r="AJ113" i="7"/>
  <c r="AE114" i="7"/>
  <c r="AF114" i="7"/>
  <c r="AI114" i="7"/>
  <c r="AG114" i="7"/>
  <c r="AH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I119" i="7"/>
  <c r="AH119" i="7"/>
  <c r="AJ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AJ53" i="7"/>
  <c r="AJ41" i="7"/>
  <c r="AJ35" i="7"/>
  <c r="AJ27" i="7"/>
  <c r="A3" i="7"/>
  <c r="AJ51" i="7"/>
  <c r="AJ45" i="7"/>
  <c r="AJ37" i="7"/>
  <c r="AJ31" i="7"/>
  <c r="AJ24" i="7"/>
  <c r="AJ12" i="7"/>
  <c r="AJ22" i="7"/>
  <c r="AJ19" i="7"/>
  <c r="AI25" i="7"/>
  <c r="AI12" i="7"/>
  <c r="AJ11" i="7"/>
  <c r="AI10" i="7"/>
  <c r="AJ26" i="7"/>
  <c r="AI20" i="7"/>
  <c r="AI16" i="7"/>
  <c r="AI13" i="7"/>
  <c r="AI6" i="7"/>
  <c r="AI4" i="7"/>
  <c r="AJ16" i="7"/>
  <c r="AJ18" i="7"/>
  <c r="AJ17" i="7"/>
  <c r="AJ13" i="7"/>
  <c r="AI11" i="7"/>
  <c r="AJ6" i="7"/>
  <c r="AJ114" i="7"/>
  <c r="AJ106" i="7"/>
  <c r="AJ98" i="7"/>
  <c r="AJ90" i="7"/>
  <c r="AJ82" i="7"/>
  <c r="AJ72" i="7"/>
  <c r="AJ64" i="7"/>
  <c r="AJ56" i="7"/>
  <c r="AJ44" i="7"/>
  <c r="A4" i="7"/>
  <c r="AJ116" i="7"/>
  <c r="AJ108" i="7"/>
  <c r="AJ100" i="7"/>
  <c r="AJ92" i="7"/>
  <c r="AJ84" i="7"/>
  <c r="AJ78" i="7"/>
  <c r="AJ74" i="7"/>
  <c r="AJ66" i="7"/>
  <c r="AJ58" i="7"/>
  <c r="AJ50" i="7"/>
  <c r="AJ42" i="7"/>
  <c r="AI31" i="7"/>
  <c r="AJ28" i="7"/>
  <c r="AI26" i="7"/>
  <c r="AJ68" i="7"/>
  <c r="AJ60" i="7"/>
  <c r="AI23" i="7"/>
  <c r="A5" i="7"/>
  <c r="A6" i="7"/>
  <c r="A7" i="7"/>
  <c r="M79" i="4"/>
  <c r="K29" i="4"/>
  <c r="E68" i="4"/>
  <c r="U79" i="4"/>
  <c r="L23" i="4"/>
  <c r="E70" i="4"/>
  <c r="M82" i="4"/>
  <c r="Q85" i="4"/>
  <c r="Q79" i="4"/>
  <c r="Q82" i="4"/>
  <c r="I27" i="4"/>
  <c r="P37" i="4"/>
  <c r="H12" i="4"/>
  <c r="K31" i="4"/>
  <c r="E15" i="4"/>
  <c r="D18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E74" i="4"/>
  <c r="H21" i="4"/>
  <c r="H9" i="4"/>
  <c r="F37" i="4"/>
  <c r="M85" i="4"/>
  <c r="U82" i="4"/>
  <c r="E72" i="4" l="1"/>
  <c r="R72" i="4"/>
  <c r="AI5" i="7"/>
  <c r="AI3" i="7"/>
  <c r="K68" i="4"/>
  <c r="AI2" i="7"/>
  <c r="K72" i="4" l="1"/>
</calcChain>
</file>

<file path=xl/sharedStrings.xml><?xml version="1.0" encoding="utf-8"?>
<sst xmlns="http://schemas.openxmlformats.org/spreadsheetml/2006/main" count="171" uniqueCount="112">
  <si>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</si>
  <si>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</si>
  <si>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</si>
  <si>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</si>
  <si>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</si>
  <si>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</si>
  <si>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</si>
  <si>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</si>
  <si>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</si>
  <si>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</si>
  <si>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</si>
  <si>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</si>
  <si>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</si>
  <si>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</si>
  <si>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</si>
  <si>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</si>
  <si>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</si>
  <si>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</si>
  <si>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</si>
  <si>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</si>
  <si>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</si>
  <si>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</si>
  <si>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</si>
  <si>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</si>
  <si>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</si>
  <si>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</si>
  <si>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</si>
  <si>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</si>
  <si>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</si>
  <si>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</si>
  <si>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</si>
  <si>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</si>
  <si>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</si>
  <si>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</si>
  <si>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</si>
  <si>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</si>
  <si>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</si>
  <si>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</si>
  <si>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</si>
  <si>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</si>
  <si>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</si>
  <si>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</si>
  <si>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</si>
  <si>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</si>
  <si>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</si>
  <si>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</si>
  <si>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</si>
  <si>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</si>
  <si>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</si>
  <si>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</si>
  <si>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</si>
  <si>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</si>
  <si>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</si>
  <si>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</si>
  <si>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</si>
  <si>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</si>
  <si>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</si>
  <si>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</si>
  <si>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</si>
  <si>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</si>
  <si>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</si>
  <si>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</si>
  <si>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</si>
  <si>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</si>
  <si>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</si>
  <si>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</si>
  <si>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</si>
  <si>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</si>
  <si>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</si>
  <si>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</si>
  <si>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</si>
  <si>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</si>
  <si>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</si>
  <si>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</si>
  <si>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</si>
  <si>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</si>
  <si>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</si>
  <si>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</si>
  <si>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</si>
  <si>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</si>
  <si>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</si>
  <si>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</si>
  <si>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</si>
  <si>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</si>
  <si>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</si>
  <si>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</si>
  <si>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</si>
  <si>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</si>
  <si>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</si>
  <si>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Fortuna</t>
  </si>
  <si>
    <t>1 L</t>
  </si>
  <si>
    <t>CN</t>
  </si>
  <si>
    <t>2009 12 00</t>
  </si>
  <si>
    <t>2202 99 19</t>
  </si>
  <si>
    <t>Kod CN</t>
  </si>
  <si>
    <t>soki</t>
  </si>
  <si>
    <t xml:space="preserve">2009 71 99 </t>
  </si>
  <si>
    <t xml:space="preserve">Fortuna pomarańcza sok 100% </t>
  </si>
  <si>
    <t>Fortuna jabłko sok 100%</t>
  </si>
  <si>
    <t xml:space="preserve">Fortuna multiwitamina sok </t>
  </si>
  <si>
    <t>Fortuna cz porzeczka nektar</t>
  </si>
  <si>
    <t xml:space="preserve">1 L </t>
  </si>
  <si>
    <t>9 miesięcy</t>
  </si>
  <si>
    <t>12 miesięcy</t>
  </si>
  <si>
    <t>5901886025635</t>
  </si>
  <si>
    <t>5901886025642</t>
  </si>
  <si>
    <t>5901886025659</t>
  </si>
  <si>
    <t>5901886025666</t>
  </si>
  <si>
    <t>5901886025673</t>
  </si>
  <si>
    <t>5901886025680</t>
  </si>
  <si>
    <t>5901886025697</t>
  </si>
  <si>
    <t>5901886025703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</si>
</sst>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8" fillId="0" borderId="0" xfId="0" applyFont="1"/>
    <xf numFmtId="0" fontId="18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0" fontId="0" fillId="0" borderId="0" xfId="0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Alignment="1" applyProtection="1"/>
    <xf numFmtId="2" fontId="14" fillId="0" borderId="0" xfId="0" applyNumberFormat="1" applyFont="1" applyBorder="1" applyAlignment="1">
      <alignment wrapText="1"/>
    </xf>
    <xf numFmtId="2" fontId="0" fillId="0" borderId="0" xfId="0" applyNumberFormat="1" applyBorder="1" applyAlignment="1" applyProtection="1"/>
    <xf numFmtId="2" fontId="0" fillId="0" borderId="0" xfId="0" applyNumberFormat="1" applyBorder="1" applyProtection="1"/>
    <xf numFmtId="2" fontId="0" fillId="0" borderId="0" xfId="0" applyNumberFormat="1" applyProtection="1"/>
    <xf numFmtId="2" fontId="0" fillId="0" borderId="0" xfId="0" applyNumberFormat="1" applyBorder="1" applyAlignment="1"/>
    <xf numFmtId="2" fontId="0" fillId="0" borderId="0" xfId="0" applyNumberFormat="1" applyBorder="1"/>
    <xf numFmtId="0" fontId="0" fillId="0" borderId="0" xfId="0" applyFont="1" applyBorder="1" applyAlignment="1">
      <alignment wrapText="1"/>
    </xf>
    <xf numFmtId="49" fontId="0" fillId="0" borderId="0" xfId="0" applyNumberFormat="1" applyProtection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NumberFormat="1" applyProtection="1"/>
    <xf numFmtId="0" fontId="18" fillId="0" borderId="0" xfId="0" applyFont="1" applyAlignment="1" applyProtection="1"/>
    <xf numFmtId="3" fontId="2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Protection="1"/>
  </cellXfs>
  <cellStyles count="2">
    <cellStyle name="0,0_x000d__x000a_NA_x000d__x000a_" xfId="1"/>
    <cellStyle name="Normalny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abSelected="1" topLeftCell="C1" workbookViewId="0">
      <pane xSplit="2" ySplit="1" topLeftCell="AB2" activePane="bottomRight" state="frozen"/>
      <selection activeCell="C1" sqref="C1"/>
      <selection pane="topRight" activeCell="E1" sqref="E1"/>
      <selection pane="bottomLeft" activeCell="C2" sqref="C2"/>
      <selection pane="bottomRight" activeCell="AC16" sqref="AC16"/>
    </sheetView>
  </sheetViews>
  <sheetFormatPr defaultRowHeight="12.75" x14ac:dyDescent="0.2"/>
  <cols>
    <col min="1" max="2" width="4.7109375" style="47" customWidth="1"/>
    <col min="3" max="3" width="27.285156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7" width="16.7109375" style="70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68</v>
      </c>
      <c r="C1" s="44" t="s">
        <v>83</v>
      </c>
      <c r="D1" s="44" t="s">
        <v>84</v>
      </c>
      <c r="E1" s="44" t="s">
        <v>78</v>
      </c>
      <c r="F1" s="44" t="s">
        <v>53</v>
      </c>
      <c r="G1" s="44" t="s">
        <v>80</v>
      </c>
      <c r="H1" s="44" t="s">
        <v>65</v>
      </c>
      <c r="I1" s="44" t="s">
        <v>67</v>
      </c>
      <c r="J1" s="71" t="s">
        <v>91</v>
      </c>
      <c r="K1" s="45" t="s">
        <v>52</v>
      </c>
      <c r="L1" s="45" t="s">
        <v>19</v>
      </c>
      <c r="M1" s="45" t="s">
        <v>60</v>
      </c>
      <c r="N1" s="45" t="s">
        <v>81</v>
      </c>
      <c r="O1" s="46" t="s">
        <v>57</v>
      </c>
      <c r="P1" s="65" t="s">
        <v>54</v>
      </c>
      <c r="Q1" s="65" t="s">
        <v>55</v>
      </c>
      <c r="R1" s="46" t="s">
        <v>56</v>
      </c>
      <c r="S1" s="46" t="s">
        <v>61</v>
      </c>
      <c r="T1" s="46" t="s">
        <v>66</v>
      </c>
      <c r="U1" s="46" t="s">
        <v>71</v>
      </c>
      <c r="V1" s="46" t="s">
        <v>69</v>
      </c>
      <c r="W1" s="46" t="s">
        <v>70</v>
      </c>
      <c r="X1" s="46" t="s">
        <v>72</v>
      </c>
      <c r="Y1" s="46" t="s">
        <v>73</v>
      </c>
      <c r="Z1" s="46" t="s">
        <v>74</v>
      </c>
      <c r="AA1" s="46" t="s">
        <v>75</v>
      </c>
      <c r="AB1" s="46" t="s">
        <v>76</v>
      </c>
      <c r="AC1" s="46" t="s">
        <v>86</v>
      </c>
      <c r="AD1" s="46" t="s">
        <v>85</v>
      </c>
      <c r="AE1" s="48" t="s">
        <v>77</v>
      </c>
      <c r="AF1" s="48" t="s">
        <v>62</v>
      </c>
      <c r="AG1" s="48" t="s">
        <v>58</v>
      </c>
      <c r="AH1" s="48" t="s">
        <v>59</v>
      </c>
      <c r="AI1" s="48" t="s">
        <v>63</v>
      </c>
      <c r="AJ1" s="48" t="s">
        <v>64</v>
      </c>
    </row>
    <row r="2" spans="1:56" x14ac:dyDescent="0.2">
      <c r="A2" s="47">
        <f>A1+1</f>
        <v>2</v>
      </c>
      <c r="B2" s="47" t="str">
        <f>C2&amp;D2</f>
        <v xml:space="preserve">Fortuna pomarańcza sok 100% 1 L </v>
      </c>
      <c r="C2" s="95" t="s">
        <v>97</v>
      </c>
      <c r="D2" s="96" t="s">
        <v>101</v>
      </c>
      <c r="E2" s="55" t="s">
        <v>95</v>
      </c>
      <c r="F2" s="56" t="s">
        <v>89</v>
      </c>
      <c r="G2" s="56" t="s">
        <v>90</v>
      </c>
      <c r="H2" s="59"/>
      <c r="I2" s="55" t="s">
        <v>102</v>
      </c>
      <c r="J2" s="97" t="s">
        <v>92</v>
      </c>
      <c r="K2" s="54"/>
      <c r="L2" s="57"/>
      <c r="M2" s="60">
        <v>0.05</v>
      </c>
      <c r="N2" s="60"/>
      <c r="O2" s="54" t="s">
        <v>87</v>
      </c>
      <c r="P2" s="98" t="s">
        <v>104</v>
      </c>
      <c r="Q2" s="72" t="s">
        <v>105</v>
      </c>
      <c r="R2" s="55">
        <v>6</v>
      </c>
      <c r="S2" s="55">
        <v>21</v>
      </c>
      <c r="T2" s="56">
        <v>5</v>
      </c>
      <c r="U2" s="56">
        <v>8.5</v>
      </c>
      <c r="V2" s="56">
        <v>8.5</v>
      </c>
      <c r="W2" s="56">
        <v>27.2</v>
      </c>
      <c r="X2" s="95">
        <v>25.5</v>
      </c>
      <c r="Y2" s="95">
        <v>17</v>
      </c>
      <c r="Z2" s="95">
        <v>27.2</v>
      </c>
      <c r="AA2" s="61">
        <v>120</v>
      </c>
      <c r="AB2" s="61">
        <v>80</v>
      </c>
      <c r="AC2" s="58">
        <v>1.044</v>
      </c>
      <c r="AD2" s="58">
        <v>1.0860000000000001</v>
      </c>
      <c r="AE2" s="49">
        <f>Z2*T2</f>
        <v>136</v>
      </c>
      <c r="AF2" s="49">
        <f>T2*S2</f>
        <v>105</v>
      </c>
      <c r="AG2" s="49">
        <f>R2*AC2</f>
        <v>6.2640000000000002</v>
      </c>
      <c r="AH2" s="49">
        <f>R2*AD2+0.164</f>
        <v>6.68</v>
      </c>
      <c r="AI2" s="49">
        <f>AF2*AG2</f>
        <v>657.72</v>
      </c>
      <c r="AJ2" s="49">
        <f>AF2*AH2+25</f>
        <v>726.4</v>
      </c>
      <c r="AK2" s="47">
        <f t="shared" ref="AK2:AL5" si="0">LEN(C2)</f>
        <v>28</v>
      </c>
      <c r="AL2" s="47">
        <f>LEN(D2)</f>
        <v>4</v>
      </c>
      <c r="AM2" s="47">
        <f>LEN(D2)</f>
        <v>4</v>
      </c>
      <c r="BC2" s="47">
        <f>LEN(C2)</f>
        <v>28</v>
      </c>
      <c r="BD2" s="47">
        <f>LEN(D2)</f>
        <v>4</v>
      </c>
    </row>
    <row r="3" spans="1:56" x14ac:dyDescent="0.2">
      <c r="A3" s="47">
        <f t="shared" ref="A3:A66" si="1">A2+1</f>
        <v>3</v>
      </c>
      <c r="B3" s="47" t="str">
        <f t="shared" ref="B3:B66" si="2">C3&amp;D3</f>
        <v xml:space="preserve">Fortuna jabłko sok 100%1 L </v>
      </c>
      <c r="C3" s="95" t="s">
        <v>98</v>
      </c>
      <c r="D3" s="96" t="s">
        <v>101</v>
      </c>
      <c r="E3" s="55" t="s">
        <v>95</v>
      </c>
      <c r="F3" s="56" t="s">
        <v>89</v>
      </c>
      <c r="G3" s="56" t="s">
        <v>90</v>
      </c>
      <c r="H3" s="59"/>
      <c r="I3" s="55" t="s">
        <v>103</v>
      </c>
      <c r="J3" s="97" t="s">
        <v>96</v>
      </c>
      <c r="K3" s="55"/>
      <c r="L3" s="55"/>
      <c r="M3" s="60">
        <v>0.05</v>
      </c>
      <c r="N3" s="60"/>
      <c r="O3" s="54" t="s">
        <v>87</v>
      </c>
      <c r="P3" s="98" t="s">
        <v>106</v>
      </c>
      <c r="Q3" s="72" t="s">
        <v>107</v>
      </c>
      <c r="R3" s="55">
        <v>6</v>
      </c>
      <c r="S3" s="55">
        <v>21</v>
      </c>
      <c r="T3" s="56">
        <v>5</v>
      </c>
      <c r="U3" s="56">
        <v>8.5</v>
      </c>
      <c r="V3" s="56">
        <v>8.5</v>
      </c>
      <c r="W3" s="56">
        <v>27.2</v>
      </c>
      <c r="X3" s="95">
        <v>25.5</v>
      </c>
      <c r="Y3" s="95">
        <v>17</v>
      </c>
      <c r="Z3" s="95">
        <v>27.2</v>
      </c>
      <c r="AA3" s="61">
        <v>120</v>
      </c>
      <c r="AB3" s="61">
        <v>80</v>
      </c>
      <c r="AC3" s="58">
        <v>1.044</v>
      </c>
      <c r="AD3" s="58">
        <v>1.0860000000000001</v>
      </c>
      <c r="AE3" s="49">
        <f t="shared" ref="AE3:AE66" si="3">Z3*T3</f>
        <v>136</v>
      </c>
      <c r="AF3" s="49">
        <f t="shared" ref="AF3:AF66" si="4">T3*S3</f>
        <v>105</v>
      </c>
      <c r="AG3" s="49">
        <f t="shared" ref="AG3:AG33" si="5">R3*AC3</f>
        <v>6.2640000000000002</v>
      </c>
      <c r="AH3" s="49">
        <f>R3*AD3+0.164</f>
        <v>6.68</v>
      </c>
      <c r="AI3" s="49">
        <f t="shared" ref="AI3:AI66" si="6">AF3*AG3</f>
        <v>657.72</v>
      </c>
      <c r="AJ3" s="49">
        <f>AF3*AH3+25</f>
        <v>726.4</v>
      </c>
      <c r="AK3" s="47">
        <f t="shared" si="0"/>
        <v>23</v>
      </c>
      <c r="AL3" s="47">
        <f t="shared" si="0"/>
        <v>4</v>
      </c>
    </row>
    <row r="4" spans="1:56" x14ac:dyDescent="0.2">
      <c r="A4" s="47">
        <f t="shared" si="1"/>
        <v>4</v>
      </c>
      <c r="B4" s="47" t="str">
        <f t="shared" si="2"/>
        <v xml:space="preserve">Fortuna multiwitamina sok 1 L </v>
      </c>
      <c r="C4" s="95" t="s">
        <v>99</v>
      </c>
      <c r="D4" s="96" t="s">
        <v>101</v>
      </c>
      <c r="E4" s="55" t="s">
        <v>95</v>
      </c>
      <c r="F4" s="56" t="s">
        <v>89</v>
      </c>
      <c r="G4" s="56" t="s">
        <v>90</v>
      </c>
      <c r="H4" s="59"/>
      <c r="I4" s="55" t="s">
        <v>102</v>
      </c>
      <c r="J4" s="97" t="s">
        <v>93</v>
      </c>
      <c r="K4" s="55"/>
      <c r="L4" s="55"/>
      <c r="M4" s="60">
        <v>0.05</v>
      </c>
      <c r="N4" s="60"/>
      <c r="O4" s="54" t="s">
        <v>87</v>
      </c>
      <c r="P4" s="98" t="s">
        <v>108</v>
      </c>
      <c r="Q4" s="72" t="s">
        <v>109</v>
      </c>
      <c r="R4" s="55">
        <v>6</v>
      </c>
      <c r="S4" s="55">
        <v>21</v>
      </c>
      <c r="T4" s="56">
        <v>5</v>
      </c>
      <c r="U4" s="56">
        <v>8.5</v>
      </c>
      <c r="V4" s="56">
        <v>8.5</v>
      </c>
      <c r="W4" s="56">
        <v>27.2</v>
      </c>
      <c r="X4" s="95">
        <v>25.5</v>
      </c>
      <c r="Y4" s="95">
        <v>17</v>
      </c>
      <c r="Z4" s="95">
        <v>27.2</v>
      </c>
      <c r="AA4" s="61">
        <v>120</v>
      </c>
      <c r="AB4" s="61">
        <v>80</v>
      </c>
      <c r="AC4" s="58">
        <v>1.044</v>
      </c>
      <c r="AD4" s="58">
        <v>1.0860000000000001</v>
      </c>
      <c r="AE4" s="49">
        <f t="shared" si="3"/>
        <v>136</v>
      </c>
      <c r="AF4" s="49">
        <f t="shared" si="4"/>
        <v>105</v>
      </c>
      <c r="AG4" s="49">
        <f>R4*AC4</f>
        <v>6.2640000000000002</v>
      </c>
      <c r="AH4" s="49">
        <f>R4*AD4+0.164</f>
        <v>6.68</v>
      </c>
      <c r="AI4" s="49">
        <f>AF4*AG4</f>
        <v>657.72</v>
      </c>
      <c r="AJ4" s="49">
        <f>AF4*AH4+25</f>
        <v>726.4</v>
      </c>
      <c r="AK4" s="47">
        <f t="shared" si="0"/>
        <v>26</v>
      </c>
      <c r="AL4" s="47">
        <f t="shared" si="0"/>
        <v>4</v>
      </c>
    </row>
    <row r="5" spans="1:56" ht="14.25" customHeight="1" x14ac:dyDescent="0.2">
      <c r="A5" s="47">
        <f>A4+1</f>
        <v>5</v>
      </c>
      <c r="B5" s="47" t="str">
        <f t="shared" si="2"/>
        <v xml:space="preserve">Fortuna cz porzeczka nektar1 L </v>
      </c>
      <c r="C5" s="95" t="s">
        <v>100</v>
      </c>
      <c r="D5" s="96" t="s">
        <v>101</v>
      </c>
      <c r="E5" s="55" t="s">
        <v>95</v>
      </c>
      <c r="F5" s="56" t="s">
        <v>89</v>
      </c>
      <c r="G5" s="56" t="s">
        <v>90</v>
      </c>
      <c r="H5" s="59"/>
      <c r="I5" s="55" t="s">
        <v>103</v>
      </c>
      <c r="J5" s="97" t="s">
        <v>93</v>
      </c>
      <c r="K5" s="55"/>
      <c r="L5" s="55"/>
      <c r="M5" s="60">
        <v>0.05</v>
      </c>
      <c r="N5" s="60"/>
      <c r="O5" s="54" t="s">
        <v>87</v>
      </c>
      <c r="P5" s="98" t="s">
        <v>110</v>
      </c>
      <c r="Q5" s="72" t="s">
        <v>111</v>
      </c>
      <c r="R5" s="55">
        <v>6</v>
      </c>
      <c r="S5" s="55">
        <v>21</v>
      </c>
      <c r="T5" s="56">
        <v>5</v>
      </c>
      <c r="U5" s="56">
        <v>8.5</v>
      </c>
      <c r="V5" s="56">
        <v>8.5</v>
      </c>
      <c r="W5" s="56">
        <v>27.2</v>
      </c>
      <c r="X5" s="95">
        <v>25.5</v>
      </c>
      <c r="Y5" s="95">
        <v>17</v>
      </c>
      <c r="Z5" s="95">
        <v>27.2</v>
      </c>
      <c r="AA5" s="61">
        <v>120</v>
      </c>
      <c r="AB5" s="61">
        <v>80</v>
      </c>
      <c r="AC5" s="58">
        <v>1.044</v>
      </c>
      <c r="AD5" s="58">
        <v>1.0860000000000001</v>
      </c>
      <c r="AE5" s="49">
        <f>Z5*T5</f>
        <v>136</v>
      </c>
      <c r="AF5" s="49">
        <f>T5*S5</f>
        <v>105</v>
      </c>
      <c r="AG5" s="49">
        <f t="shared" si="5"/>
        <v>6.2640000000000002</v>
      </c>
      <c r="AH5" s="49">
        <f>R5*AD5+0.164</f>
        <v>6.68</v>
      </c>
      <c r="AI5" s="49">
        <f>AF5*AG5</f>
        <v>657.72</v>
      </c>
      <c r="AJ5" s="49">
        <f>AF5*AH5+25</f>
        <v>726.4</v>
      </c>
      <c r="AK5" s="47">
        <f t="shared" si="0"/>
        <v>27</v>
      </c>
      <c r="AL5" s="47">
        <f t="shared" si="0"/>
        <v>4</v>
      </c>
    </row>
    <row r="6" spans="1:56" x14ac:dyDescent="0.2">
      <c r="A6" s="47">
        <f t="shared" si="1"/>
        <v>6</v>
      </c>
      <c r="B6" s="47" t="str">
        <f t="shared" si="2"/>
        <v/>
      </c>
      <c r="C6" s="63"/>
      <c r="D6" s="55"/>
      <c r="E6" s="55"/>
      <c r="F6" s="55"/>
      <c r="G6" s="55"/>
      <c r="H6" s="55"/>
      <c r="I6" s="55"/>
      <c r="J6" s="55"/>
      <c r="K6" s="55"/>
      <c r="L6" s="55"/>
      <c r="M6" s="55"/>
      <c r="N6" s="60"/>
      <c r="O6" s="54"/>
      <c r="P6" s="66"/>
      <c r="Q6" s="66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ref="AH6:AH33" si="7">R6*AD6</f>
        <v>0</v>
      </c>
      <c r="AI6" s="49">
        <f>AF6*AG6</f>
        <v>0</v>
      </c>
      <c r="AJ6" s="49">
        <f>AF6*AH6</f>
        <v>0</v>
      </c>
      <c r="AK6" s="47">
        <f t="shared" ref="AK6:AK69" si="8">LEN(C6)</f>
        <v>0</v>
      </c>
      <c r="AL6" s="47">
        <f t="shared" ref="AL6:AL69" si="9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63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6"/>
      <c r="Q7" s="66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7"/>
        <v>0</v>
      </c>
      <c r="AI7" s="49">
        <f>AF7*AG7</f>
        <v>0</v>
      </c>
      <c r="AJ7" s="49">
        <f>AF7*AH7</f>
        <v>0</v>
      </c>
      <c r="AK7" s="47">
        <f t="shared" si="8"/>
        <v>0</v>
      </c>
      <c r="AL7" s="47">
        <f t="shared" si="9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3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66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8"/>
        <v>0</v>
      </c>
      <c r="AL8" s="47">
        <f t="shared" si="9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3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6"/>
      <c r="Q9" s="66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8"/>
        <v>0</v>
      </c>
      <c r="AL9" s="47">
        <f t="shared" si="9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3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66"/>
      <c r="Q10" s="66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8"/>
        <v>0</v>
      </c>
      <c r="AL10" s="47">
        <f t="shared" si="9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3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6"/>
      <c r="Q11" s="66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8"/>
        <v>0</v>
      </c>
      <c r="AL11" s="47">
        <f t="shared" si="9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3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6"/>
      <c r="Q12" s="6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8"/>
        <v>0</v>
      </c>
      <c r="AL12" s="47">
        <f t="shared" si="9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3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66"/>
      <c r="Q13" s="66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8"/>
        <v>0</v>
      </c>
      <c r="AL13" s="47">
        <f t="shared" si="9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66"/>
      <c r="Q14" s="66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8"/>
        <v>0</v>
      </c>
      <c r="AL14" s="47">
        <f t="shared" si="9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3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66"/>
      <c r="Q15" s="66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8"/>
        <v>0</v>
      </c>
      <c r="AL15" s="47">
        <f t="shared" si="9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66"/>
      <c r="Q16" s="66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8"/>
        <v>0</v>
      </c>
      <c r="AL16" s="47">
        <f t="shared" si="9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3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6"/>
      <c r="Q17" s="66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8"/>
        <v>0</v>
      </c>
      <c r="AL17" s="47">
        <f t="shared" si="9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6"/>
      <c r="Q18" s="66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8"/>
        <v>0</v>
      </c>
      <c r="AL18" s="47">
        <f t="shared" si="9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64"/>
      <c r="D19" s="51"/>
      <c r="E19" s="55"/>
      <c r="F19" s="56"/>
      <c r="G19" s="56"/>
      <c r="H19" s="59"/>
      <c r="I19" s="56"/>
      <c r="J19" s="52"/>
      <c r="K19" s="52"/>
      <c r="L19" s="52"/>
      <c r="M19" s="62"/>
      <c r="N19" s="52"/>
      <c r="O19" s="54"/>
      <c r="P19" s="67"/>
      <c r="Q19" s="68"/>
      <c r="R19" s="56"/>
      <c r="S19" s="56"/>
      <c r="T19" s="56"/>
      <c r="U19" s="61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8"/>
        <v>0</v>
      </c>
      <c r="AL19" s="47">
        <f t="shared" si="9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3"/>
      <c r="D20" s="51"/>
      <c r="E20" s="55"/>
      <c r="F20" s="56"/>
      <c r="G20" s="56"/>
      <c r="H20" s="59"/>
      <c r="I20" s="56"/>
      <c r="J20" s="52"/>
      <c r="K20" s="52"/>
      <c r="L20" s="52"/>
      <c r="M20" s="62"/>
      <c r="N20" s="52"/>
      <c r="O20" s="54"/>
      <c r="P20" s="67"/>
      <c r="Q20" s="68"/>
      <c r="R20" s="56"/>
      <c r="S20" s="56"/>
      <c r="T20" s="56"/>
      <c r="U20" s="61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8"/>
        <v>0</v>
      </c>
      <c r="AL20" s="47">
        <f t="shared" si="9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3"/>
      <c r="D21" s="51"/>
      <c r="E21" s="55"/>
      <c r="F21" s="56"/>
      <c r="G21" s="56"/>
      <c r="H21" s="59"/>
      <c r="I21" s="56"/>
      <c r="J21" s="53"/>
      <c r="K21" s="53"/>
      <c r="L21" s="53"/>
      <c r="M21" s="62"/>
      <c r="N21" s="53"/>
      <c r="O21" s="54"/>
      <c r="P21" s="67"/>
      <c r="Q21" s="68"/>
      <c r="R21" s="56"/>
      <c r="S21" s="56"/>
      <c r="T21" s="56"/>
      <c r="U21" s="61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8"/>
        <v>0</v>
      </c>
      <c r="AL21" s="47">
        <f t="shared" si="9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64"/>
      <c r="D22" s="51"/>
      <c r="E22" s="52"/>
      <c r="F22" s="52"/>
      <c r="G22" s="52"/>
      <c r="H22" s="59"/>
      <c r="I22" s="56"/>
      <c r="J22" s="52"/>
      <c r="K22" s="52"/>
      <c r="L22" s="52"/>
      <c r="M22" s="62"/>
      <c r="N22" s="52"/>
      <c r="O22" s="54"/>
      <c r="P22" s="67"/>
      <c r="Q22" s="68"/>
      <c r="R22" s="56"/>
      <c r="S22" s="56"/>
      <c r="T22" s="56"/>
      <c r="U22" s="61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8"/>
        <v>0</v>
      </c>
      <c r="AL22" s="47">
        <f t="shared" si="9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64"/>
      <c r="D23" s="51"/>
      <c r="E23" s="52"/>
      <c r="F23" s="52"/>
      <c r="G23" s="52"/>
      <c r="H23" s="59"/>
      <c r="I23" s="56"/>
      <c r="J23" s="52"/>
      <c r="K23" s="52"/>
      <c r="L23" s="52"/>
      <c r="M23" s="62"/>
      <c r="N23" s="52"/>
      <c r="O23" s="54"/>
      <c r="P23" s="67"/>
      <c r="Q23" s="68"/>
      <c r="R23" s="56"/>
      <c r="S23" s="56"/>
      <c r="T23" s="56"/>
      <c r="U23" s="61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8"/>
        <v>0</v>
      </c>
      <c r="AL23" s="47">
        <f t="shared" si="9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9"/>
      <c r="I24" s="56"/>
      <c r="J24" s="56"/>
      <c r="K24" s="52"/>
      <c r="L24" s="52"/>
      <c r="M24" s="62"/>
      <c r="N24" s="52"/>
      <c r="O24" s="54"/>
      <c r="P24" s="67"/>
      <c r="Q24" s="68"/>
      <c r="R24" s="56"/>
      <c r="S24" s="56"/>
      <c r="T24" s="56"/>
      <c r="U24" s="61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8"/>
        <v>0</v>
      </c>
      <c r="AL24" s="47">
        <f t="shared" si="9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3"/>
      <c r="D25" s="51"/>
      <c r="E25" s="52"/>
      <c r="F25" s="52"/>
      <c r="G25" s="52"/>
      <c r="H25" s="59"/>
      <c r="I25" s="56"/>
      <c r="J25" s="56"/>
      <c r="K25" s="52"/>
      <c r="L25" s="52"/>
      <c r="M25" s="62"/>
      <c r="N25" s="52"/>
      <c r="O25" s="54"/>
      <c r="P25" s="67"/>
      <c r="Q25" s="68"/>
      <c r="R25" s="56"/>
      <c r="S25" s="56"/>
      <c r="T25" s="56"/>
      <c r="U25" s="61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8"/>
        <v>0</v>
      </c>
      <c r="AL25" s="47">
        <f t="shared" si="9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3"/>
      <c r="D26" s="51"/>
      <c r="E26" s="52"/>
      <c r="F26" s="52"/>
      <c r="G26" s="52"/>
      <c r="H26" s="59"/>
      <c r="I26" s="56"/>
      <c r="J26" s="56"/>
      <c r="K26" s="52"/>
      <c r="L26" s="52"/>
      <c r="M26" s="62"/>
      <c r="N26" s="52"/>
      <c r="O26" s="54"/>
      <c r="P26" s="67"/>
      <c r="Q26" s="68"/>
      <c r="R26" s="56"/>
      <c r="S26" s="56"/>
      <c r="T26" s="56"/>
      <c r="U26" s="61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8"/>
        <v>0</v>
      </c>
      <c r="AL26" s="47">
        <f t="shared" si="9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64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69"/>
      <c r="Q27" s="69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8"/>
        <v>0</v>
      </c>
      <c r="AL27" s="47">
        <f t="shared" si="9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9"/>
      <c r="Q28" s="69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8"/>
        <v>0</v>
      </c>
      <c r="AL28" s="47">
        <f t="shared" si="9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69"/>
      <c r="Q29" s="69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8"/>
        <v>0</v>
      </c>
      <c r="AL29" s="47">
        <f t="shared" si="9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69"/>
      <c r="Q30" s="69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8"/>
        <v>0</v>
      </c>
      <c r="AL30" s="47">
        <f t="shared" si="9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69"/>
      <c r="Q31" s="69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8"/>
        <v>0</v>
      </c>
      <c r="AL31" s="47">
        <f t="shared" si="9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69"/>
      <c r="Q32" s="69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8"/>
        <v>0</v>
      </c>
      <c r="AL32" s="47">
        <f t="shared" si="9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69"/>
      <c r="Q33" s="69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8"/>
        <v>0</v>
      </c>
      <c r="AL33" s="47">
        <f t="shared" si="9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69"/>
      <c r="Q34" s="69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8"/>
        <v>0</v>
      </c>
      <c r="AL34" s="47">
        <f t="shared" si="9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69"/>
      <c r="Q35" s="6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8"/>
        <v>0</v>
      </c>
      <c r="AL35" s="47">
        <f t="shared" si="9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69"/>
      <c r="Q36" s="69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8"/>
        <v>0</v>
      </c>
      <c r="AL36" s="47">
        <f t="shared" si="9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69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8"/>
        <v>0</v>
      </c>
      <c r="AL37" s="47">
        <f t="shared" si="9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69"/>
      <c r="Q38" s="69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8"/>
        <v>0</v>
      </c>
      <c r="AL38" s="47">
        <f t="shared" si="9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69"/>
      <c r="Q39" s="69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8"/>
        <v>0</v>
      </c>
      <c r="AL39" s="47">
        <f t="shared" si="9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69"/>
      <c r="Q40" s="69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8"/>
        <v>0</v>
      </c>
      <c r="AL40" s="47">
        <f t="shared" si="9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69"/>
      <c r="Q41" s="69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8"/>
        <v>0</v>
      </c>
      <c r="AL41" s="47">
        <f t="shared" si="9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69"/>
      <c r="Q42" s="69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8"/>
        <v>0</v>
      </c>
      <c r="AL42" s="47">
        <f t="shared" si="9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69"/>
      <c r="Q43" s="69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8"/>
        <v>0</v>
      </c>
      <c r="AL43" s="47">
        <f t="shared" si="9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69"/>
      <c r="Q44" s="69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8"/>
        <v>0</v>
      </c>
      <c r="AL44" s="47">
        <f t="shared" si="9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69"/>
      <c r="Q45" s="69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8"/>
        <v>0</v>
      </c>
      <c r="AL45" s="47">
        <f t="shared" si="9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69"/>
      <c r="Q46" s="69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8"/>
        <v>0</v>
      </c>
      <c r="AL46" s="47">
        <f t="shared" si="9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69"/>
      <c r="Q47" s="69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8"/>
        <v>0</v>
      </c>
      <c r="AL47" s="47">
        <f t="shared" si="9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69"/>
      <c r="Q48" s="69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8"/>
        <v>0</v>
      </c>
      <c r="AL48" s="47">
        <f t="shared" si="9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69"/>
      <c r="Q49" s="69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8"/>
        <v>0</v>
      </c>
      <c r="AL49" s="47">
        <f t="shared" si="9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69"/>
      <c r="Q50" s="69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8"/>
        <v>0</v>
      </c>
      <c r="AL50" s="47">
        <f t="shared" si="9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69"/>
      <c r="Q51" s="69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8"/>
        <v>0</v>
      </c>
      <c r="AL51" s="47">
        <f t="shared" si="9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69"/>
      <c r="Q52" s="69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8"/>
        <v>0</v>
      </c>
      <c r="AL52" s="47">
        <f t="shared" si="9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69"/>
      <c r="Q53" s="69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8"/>
        <v>0</v>
      </c>
      <c r="AL53" s="47">
        <f t="shared" si="9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69"/>
      <c r="Q54" s="69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8"/>
        <v>0</v>
      </c>
      <c r="AL54" s="47">
        <f t="shared" si="9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69"/>
      <c r="Q55" s="69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8"/>
        <v>0</v>
      </c>
      <c r="AL55" s="47">
        <f t="shared" si="9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69"/>
      <c r="Q56" s="69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8"/>
        <v>0</v>
      </c>
      <c r="AL56" s="47">
        <f t="shared" si="9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69"/>
      <c r="Q57" s="6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8"/>
        <v>0</v>
      </c>
      <c r="AL57" s="47">
        <f t="shared" si="9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69"/>
      <c r="Q58" s="69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8"/>
        <v>0</v>
      </c>
      <c r="AL58" s="47">
        <f t="shared" si="9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69"/>
      <c r="Q59" s="69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8"/>
        <v>0</v>
      </c>
      <c r="AL59" s="47">
        <f t="shared" si="9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69"/>
      <c r="Q60" s="69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8"/>
        <v>0</v>
      </c>
      <c r="AL60" s="47">
        <f t="shared" si="9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69"/>
      <c r="Q61" s="69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8"/>
        <v>0</v>
      </c>
      <c r="AL61" s="47">
        <f t="shared" si="9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69"/>
      <c r="Q62" s="69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8"/>
        <v>0</v>
      </c>
      <c r="AL62" s="47">
        <f t="shared" si="9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69"/>
      <c r="Q63" s="69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8"/>
        <v>0</v>
      </c>
      <c r="AL63" s="47">
        <f t="shared" si="9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69"/>
      <c r="Q64" s="69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8"/>
        <v>0</v>
      </c>
      <c r="AL64" s="47">
        <f t="shared" si="9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69"/>
      <c r="Q65" s="69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8"/>
        <v>0</v>
      </c>
      <c r="AL65" s="47">
        <f t="shared" si="9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69"/>
      <c r="Q66" s="69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8"/>
        <v>0</v>
      </c>
      <c r="AL66" s="47">
        <f t="shared" si="9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69"/>
      <c r="Q67" s="69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8"/>
        <v>0</v>
      </c>
      <c r="AL67" s="47">
        <f t="shared" si="9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69"/>
      <c r="Q68" s="69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8"/>
        <v>0</v>
      </c>
      <c r="AL68" s="47">
        <f t="shared" si="9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69"/>
      <c r="Q69" s="69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8"/>
        <v>0</v>
      </c>
      <c r="AL69" s="47">
        <f t="shared" si="9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69"/>
      <c r="Q70" s="69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69"/>
      <c r="Q71" s="69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69"/>
      <c r="Q72" s="69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69"/>
      <c r="Q73" s="69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69"/>
      <c r="Q74" s="69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69"/>
      <c r="Q75" s="69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69"/>
      <c r="Q76" s="69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69"/>
      <c r="Q77" s="69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69"/>
      <c r="Q78" s="69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69"/>
      <c r="Q79" s="69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69"/>
      <c r="Q80" s="69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69"/>
      <c r="Q81" s="69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69"/>
      <c r="Q82" s="69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69"/>
      <c r="Q83" s="69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69"/>
      <c r="Q84" s="69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69"/>
      <c r="Q85" s="69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69"/>
      <c r="Q86" s="69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69"/>
      <c r="Q87" s="69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69"/>
      <c r="Q88" s="69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69"/>
      <c r="Q89" s="69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69"/>
      <c r="Q90" s="69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69"/>
      <c r="Q91" s="69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69"/>
      <c r="Q92" s="69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69"/>
      <c r="Q93" s="69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69"/>
      <c r="Q94" s="69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69"/>
      <c r="Q95" s="69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69"/>
      <c r="Q96" s="69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69"/>
      <c r="Q97" s="69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69"/>
      <c r="Q98" s="69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69"/>
      <c r="Q99" s="69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6:AD120 K2:O5" name="Zakres1"/>
    <protectedRange sqref="E2:H5" name="Zakres1_3"/>
    <protectedRange sqref="C2:C5" name="Zakres1_1"/>
    <protectedRange sqref="D2:D5" name="Zakres1_5"/>
    <protectedRange sqref="I2:I5" name="Zakres1_6"/>
    <protectedRange sqref="J2:J5" name="Zakres1_7"/>
    <protectedRange sqref="P2:AD5" name="Zakres1_8"/>
  </protectedRanges>
  <phoneticPr fontId="15" type="noConversion"/>
  <conditionalFormatting sqref="C19:D19 D20:D21 C22:D24 C28:D120 D25:D27">
    <cfRule type="expression" dxfId="4" priority="6" stopIfTrue="1">
      <formula>AK19&gt;30</formula>
    </cfRule>
  </conditionalFormatting>
  <conditionalFormatting sqref="C27">
    <cfRule type="expression" dxfId="3" priority="3" stopIfTrue="1">
      <formula>AK27&gt;30</formula>
    </cfRule>
  </conditionalFormatting>
  <conditionalFormatting sqref="C2:C5">
    <cfRule type="expression" dxfId="1" priority="2" stopIfTrue="1">
      <formula>AK2&gt;30</formula>
    </cfRule>
  </conditionalFormatting>
  <conditionalFormatting sqref="D2:D5">
    <cfRule type="expression" dxfId="0" priority="1" stopIfTrue="1">
      <formula>AL2&gt;30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zoomScale="77" zoomScaleNormal="77" workbookViewId="0">
      <selection activeCell="AA10" sqref="AA10:AJ48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2" t="s">
        <v>82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2:37" s="1" customFormat="1" ht="12.75" x14ac:dyDescent="0.2">
      <c r="F2" s="12"/>
      <c r="M2" s="12" t="s">
        <v>47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2:37" s="1" customFormat="1" ht="12.75" x14ac:dyDescent="0.2">
      <c r="F3" s="13"/>
      <c r="K3" s="13" t="s">
        <v>24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3" t="str">
        <f>VLOOKUP($AA$4,dane_łatwe!$A$1:$AJ$120,3,FALSE)</f>
        <v xml:space="preserve">Fortuna pomarańcza sok 100% 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74"/>
      <c r="Y9" s="7"/>
    </row>
    <row r="10" spans="2:37" ht="11.25" customHeight="1" x14ac:dyDescent="0.15">
      <c r="B10" s="7"/>
      <c r="C10" s="2"/>
      <c r="Y10" s="7"/>
      <c r="AA10" s="93"/>
      <c r="AB10" s="93"/>
      <c r="AC10" s="93"/>
      <c r="AD10" s="93"/>
      <c r="AE10" s="93"/>
      <c r="AF10" s="93"/>
      <c r="AG10" s="93"/>
      <c r="AH10" s="93"/>
      <c r="AI10" s="93"/>
      <c r="AJ10" s="93"/>
    </row>
    <row r="11" spans="2:37" ht="16.5" customHeight="1" x14ac:dyDescent="0.15">
      <c r="B11" s="7"/>
      <c r="D11" s="3" t="s"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2:37" ht="14.1" customHeight="1" x14ac:dyDescent="0.15">
      <c r="B12" s="7"/>
      <c r="C12" s="3" t="s">
        <v>51</v>
      </c>
      <c r="H12" s="73" t="str">
        <f>VLOOKUP($AA$4,dane_łatwe!$A$1:$AJ$120,4,FALSE)</f>
        <v xml:space="preserve">1 L 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74"/>
      <c r="V12" s="5"/>
      <c r="W12" s="5"/>
      <c r="X12" s="5"/>
      <c r="Y12" s="11"/>
      <c r="Z12" s="5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2:37" ht="17.25" customHeight="1" x14ac:dyDescent="0.15">
      <c r="B13" s="7"/>
      <c r="Y13" s="7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4" spans="2:37" ht="11.25" customHeight="1" x14ac:dyDescent="0.15">
      <c r="B14" s="7"/>
      <c r="C14" s="2" t="s">
        <v>2</v>
      </c>
      <c r="Y14" s="7"/>
      <c r="AA14" s="93"/>
      <c r="AB14" s="93"/>
      <c r="AC14" s="93"/>
      <c r="AD14" s="93"/>
      <c r="AE14" s="93"/>
      <c r="AF14" s="93"/>
      <c r="AG14" s="93"/>
      <c r="AH14" s="93"/>
      <c r="AI14" s="93"/>
      <c r="AJ14" s="93"/>
    </row>
    <row r="15" spans="2:37" ht="11.25" customHeight="1" x14ac:dyDescent="0.15">
      <c r="B15" s="7"/>
      <c r="C15" s="3" t="s">
        <v>4</v>
      </c>
      <c r="E15" s="86" t="str">
        <f>VLOOKUP($AA$4,dane_łatwe!$A$1:$AJ$120,5,FALSE)</f>
        <v>soki</v>
      </c>
      <c r="F15" s="86"/>
      <c r="G15" s="86"/>
      <c r="H15" s="86"/>
      <c r="I15" s="8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2:37" ht="5.0999999999999996" customHeight="1" x14ac:dyDescent="0.15">
      <c r="B16" s="7"/>
      <c r="Y16" s="7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2:36" ht="11.25" customHeight="1" x14ac:dyDescent="0.15">
      <c r="B17" s="7"/>
      <c r="C17" s="2" t="s">
        <v>3</v>
      </c>
      <c r="Y17" s="7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2:36" ht="14.1" customHeight="1" x14ac:dyDescent="0.15">
      <c r="B18" s="7"/>
      <c r="C18" s="3" t="s">
        <v>5</v>
      </c>
      <c r="D18" s="73" t="str">
        <f>VLOOKUP($AA$4,dane_łatwe!$A$1:$AJ$120,6,FALSE)</f>
        <v>Fortuna</v>
      </c>
      <c r="E18" s="81"/>
      <c r="F18" s="81"/>
      <c r="G18" s="81"/>
      <c r="H18" s="81"/>
      <c r="I18" s="81"/>
      <c r="J18" s="81"/>
      <c r="K18" s="81"/>
      <c r="L18" s="74"/>
      <c r="M18" s="3" t="s">
        <v>88</v>
      </c>
      <c r="Y18" s="7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3.5" customHeight="1" x14ac:dyDescent="0.15">
      <c r="B19" s="7"/>
      <c r="C19" s="3" t="s">
        <v>48</v>
      </c>
      <c r="D19" s="73"/>
      <c r="E19" s="81"/>
      <c r="F19" s="74"/>
      <c r="I19" s="3" t="s">
        <v>49</v>
      </c>
      <c r="O19" s="73"/>
      <c r="P19" s="81"/>
      <c r="Q19" s="81"/>
      <c r="R19" s="81"/>
      <c r="S19" s="81"/>
      <c r="T19" s="81"/>
      <c r="U19" s="74"/>
      <c r="Y19" s="7"/>
      <c r="AA19" s="93"/>
      <c r="AB19" s="93"/>
      <c r="AC19" s="93"/>
      <c r="AD19" s="93"/>
      <c r="AE19" s="93"/>
      <c r="AF19" s="93"/>
      <c r="AG19" s="93"/>
      <c r="AH19" s="93"/>
      <c r="AI19" s="93"/>
      <c r="AJ19" s="93"/>
    </row>
    <row r="20" spans="2:36" x14ac:dyDescent="0.15">
      <c r="B20" s="7"/>
      <c r="C20" s="2" t="s">
        <v>6</v>
      </c>
      <c r="Y20" s="7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2:36" ht="14.1" customHeight="1" x14ac:dyDescent="0.15">
      <c r="B21" s="7"/>
      <c r="C21" s="3" t="s">
        <v>79</v>
      </c>
      <c r="H21" s="73" t="str">
        <f>VLOOKUP($AA$4,dane_łatwe!$A$1:$AJ$120,7,FALSE)</f>
        <v>1 L</v>
      </c>
      <c r="I21" s="81"/>
      <c r="J21" s="81"/>
      <c r="K21" s="81"/>
      <c r="L21" s="74"/>
      <c r="N21" s="4"/>
      <c r="O21" s="4"/>
      <c r="P21" s="4"/>
      <c r="Q21" s="4"/>
      <c r="R21" s="4"/>
      <c r="S21" s="94"/>
      <c r="T21" s="94"/>
      <c r="U21" s="94"/>
      <c r="V21" s="94"/>
      <c r="W21" s="94"/>
      <c r="Y21" s="7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2:36" ht="5.0999999999999996" customHeight="1" x14ac:dyDescent="0.15">
      <c r="B22" s="7"/>
      <c r="Y22" s="7"/>
      <c r="AA22" s="93"/>
      <c r="AB22" s="93"/>
      <c r="AC22" s="93"/>
      <c r="AD22" s="93"/>
      <c r="AE22" s="93"/>
      <c r="AF22" s="93"/>
      <c r="AG22" s="93"/>
      <c r="AH22" s="93"/>
      <c r="AI22" s="93"/>
      <c r="AJ22" s="93"/>
    </row>
    <row r="23" spans="2:36" ht="14.1" customHeight="1" x14ac:dyDescent="0.15">
      <c r="B23" s="7"/>
      <c r="C23" s="2" t="s">
        <v>7</v>
      </c>
      <c r="L23" s="73" t="str">
        <f>VLOOKUP($AA$4,dane_łatwe!$A$1:$AJ$120,9,FALSE)</f>
        <v>9 miesięcy</v>
      </c>
      <c r="M23" s="81"/>
      <c r="N23" s="74"/>
      <c r="Y23" s="7"/>
      <c r="AA23" s="93"/>
      <c r="AB23" s="93"/>
      <c r="AC23" s="93"/>
      <c r="AD23" s="93"/>
      <c r="AE23" s="93"/>
      <c r="AF23" s="93"/>
      <c r="AG23" s="93"/>
      <c r="AH23" s="93"/>
      <c r="AI23" s="93"/>
      <c r="AJ23" s="93"/>
    </row>
    <row r="24" spans="2:36" ht="5.0999999999999996" customHeight="1" x14ac:dyDescent="0.15">
      <c r="B24" s="7"/>
      <c r="Y24" s="7"/>
      <c r="AA24" s="93"/>
      <c r="AB24" s="93"/>
      <c r="AC24" s="93"/>
      <c r="AD24" s="93"/>
      <c r="AE24" s="93"/>
      <c r="AF24" s="93"/>
      <c r="AG24" s="93"/>
      <c r="AH24" s="93"/>
      <c r="AI24" s="93"/>
      <c r="AJ24" s="93"/>
    </row>
    <row r="25" spans="2:36" ht="14.1" customHeight="1" x14ac:dyDescent="0.15">
      <c r="B25" s="7"/>
      <c r="C25" s="2" t="s">
        <v>11</v>
      </c>
      <c r="Y25" s="7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2:36" ht="5.0999999999999996" customHeight="1" x14ac:dyDescent="0.15">
      <c r="B26" s="7"/>
      <c r="C26" s="2"/>
      <c r="Y26" s="7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2:36" ht="14.1" customHeight="1" x14ac:dyDescent="0.15">
      <c r="B27" s="7"/>
      <c r="C27" s="2" t="s">
        <v>16</v>
      </c>
      <c r="I27" s="86" t="str">
        <f>VLOOKUP($AA$4,dane_łatwe!$A$1:$AJ$120,15,FALSE)</f>
        <v>szt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Y27" s="7"/>
      <c r="AA27" s="93"/>
      <c r="AB27" s="93"/>
      <c r="AC27" s="93"/>
      <c r="AD27" s="93"/>
      <c r="AE27" s="93"/>
      <c r="AF27" s="93"/>
      <c r="AG27" s="93"/>
      <c r="AH27" s="93"/>
      <c r="AI27" s="93"/>
      <c r="AJ27" s="93"/>
    </row>
    <row r="28" spans="2:36" ht="5.0999999999999996" customHeight="1" x14ac:dyDescent="0.15">
      <c r="B28" s="7"/>
      <c r="Y28" s="7"/>
      <c r="AA28" s="93"/>
      <c r="AB28" s="93"/>
      <c r="AC28" s="93"/>
      <c r="AD28" s="93"/>
      <c r="AE28" s="93"/>
      <c r="AF28" s="93"/>
      <c r="AG28" s="93"/>
      <c r="AH28" s="93"/>
      <c r="AI28" s="93"/>
      <c r="AJ28" s="93"/>
    </row>
    <row r="29" spans="2:36" ht="14.1" customHeight="1" x14ac:dyDescent="0.2">
      <c r="B29" s="7"/>
      <c r="C29" s="2" t="s">
        <v>13</v>
      </c>
      <c r="K29" s="87" t="str">
        <f>VLOOKUP($AA$4,dane_łatwe!$A$1:$AJ$120,16,FALSE)</f>
        <v>5901886025635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Y29" s="7"/>
      <c r="AA29" s="93"/>
      <c r="AB29" s="93"/>
      <c r="AC29" s="93"/>
      <c r="AD29" s="93"/>
      <c r="AE29" s="93"/>
      <c r="AF29" s="93"/>
      <c r="AG29" s="93"/>
      <c r="AH29" s="93"/>
      <c r="AI29" s="93"/>
      <c r="AJ29" s="93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  <c r="AA30" s="93"/>
      <c r="AB30" s="93"/>
      <c r="AC30" s="93"/>
      <c r="AD30" s="93"/>
      <c r="AE30" s="93"/>
      <c r="AF30" s="93"/>
      <c r="AG30" s="93"/>
      <c r="AH30" s="93"/>
      <c r="AI30" s="93"/>
      <c r="AJ30" s="93"/>
    </row>
    <row r="31" spans="2:36" ht="14.25" customHeight="1" x14ac:dyDescent="0.2">
      <c r="B31" s="7"/>
      <c r="C31" s="2" t="s">
        <v>14</v>
      </c>
      <c r="K31" s="87" t="str">
        <f>VLOOKUP($AA$4,dane_łatwe!$A$1:$AJ$120,17,FALSE)</f>
        <v>5901886025642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Y31" s="7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2:36" ht="10.5" customHeight="1" x14ac:dyDescent="0.15">
      <c r="B32" s="7"/>
      <c r="Y32" s="7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2:36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  <c r="AA33" s="93"/>
      <c r="AB33" s="93"/>
      <c r="AC33" s="93"/>
      <c r="AD33" s="93"/>
      <c r="AE33" s="93"/>
      <c r="AF33" s="93"/>
      <c r="AG33" s="93"/>
      <c r="AH33" s="93"/>
      <c r="AI33" s="93"/>
      <c r="AJ33" s="93"/>
    </row>
    <row r="34" spans="2:36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2:36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  <c r="AA35" s="93"/>
      <c r="AB35" s="93"/>
      <c r="AC35" s="93"/>
      <c r="AD35" s="93"/>
      <c r="AE35" s="93"/>
      <c r="AF35" s="93"/>
      <c r="AG35" s="93"/>
      <c r="AH35" s="93"/>
      <c r="AI35" s="93"/>
      <c r="AJ35" s="93"/>
    </row>
    <row r="36" spans="2:36" ht="5.0999999999999996" customHeight="1" x14ac:dyDescent="0.15">
      <c r="B36" s="7"/>
      <c r="Y36" s="7"/>
      <c r="AA36" s="93"/>
      <c r="AB36" s="93"/>
      <c r="AC36" s="93"/>
      <c r="AD36" s="93"/>
      <c r="AE36" s="93"/>
      <c r="AF36" s="93"/>
      <c r="AG36" s="93"/>
      <c r="AH36" s="93"/>
      <c r="AI36" s="93"/>
      <c r="AJ36" s="93"/>
    </row>
    <row r="37" spans="2:36" ht="14.1" customHeight="1" x14ac:dyDescent="0.15">
      <c r="B37" s="7"/>
      <c r="C37" s="2" t="s">
        <v>15</v>
      </c>
      <c r="F37" s="85">
        <f>VLOOKUP($AA$4,dane_łatwe!$A$1:$AJ$120,13,FALSE)</f>
        <v>0.05</v>
      </c>
      <c r="G37" s="81"/>
      <c r="H37" s="74"/>
      <c r="L37" s="2" t="s">
        <v>94</v>
      </c>
      <c r="O37" s="4"/>
      <c r="P37" s="73" t="str">
        <f>VLOOKUP($AA$4,dane_łatwe!$A$1:$AJ$120,10,FALSE)</f>
        <v>2009 12 00</v>
      </c>
      <c r="Q37" s="81"/>
      <c r="R37" s="81"/>
      <c r="S37" s="81"/>
      <c r="T37" s="81"/>
      <c r="U37" s="81"/>
      <c r="V37" s="74"/>
      <c r="Y37" s="7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2:36" ht="5.0999999999999996" customHeight="1" x14ac:dyDescent="0.15">
      <c r="B38" s="7"/>
      <c r="Y38" s="7"/>
      <c r="AA38" s="93"/>
      <c r="AB38" s="93"/>
      <c r="AC38" s="93"/>
      <c r="AD38" s="93"/>
      <c r="AE38" s="93"/>
      <c r="AF38" s="93"/>
      <c r="AG38" s="93"/>
      <c r="AH38" s="93"/>
      <c r="AI38" s="93"/>
      <c r="AJ38" s="93"/>
    </row>
    <row r="39" spans="2:36" ht="14.1" customHeight="1" x14ac:dyDescent="0.15">
      <c r="B39" s="7"/>
      <c r="C39" s="2" t="s">
        <v>52</v>
      </c>
      <c r="G39" s="82"/>
      <c r="H39" s="83"/>
      <c r="I39" s="83"/>
      <c r="J39" s="84"/>
      <c r="K39" s="3" t="s">
        <v>25</v>
      </c>
      <c r="M39" s="2" t="s">
        <v>19</v>
      </c>
      <c r="R39" s="82"/>
      <c r="S39" s="83"/>
      <c r="T39" s="83"/>
      <c r="U39" s="84"/>
      <c r="V39" s="3" t="s">
        <v>25</v>
      </c>
      <c r="Y39" s="7"/>
      <c r="AA39" s="93"/>
      <c r="AB39" s="93"/>
      <c r="AC39" s="93"/>
      <c r="AD39" s="93"/>
      <c r="AE39" s="93"/>
      <c r="AF39" s="93"/>
      <c r="AG39" s="93"/>
      <c r="AH39" s="93"/>
      <c r="AI39" s="93"/>
      <c r="AJ39" s="93"/>
    </row>
    <row r="40" spans="2:36" ht="5.0999999999999996" customHeight="1" x14ac:dyDescent="0.15">
      <c r="B40" s="7"/>
      <c r="Y40" s="7"/>
      <c r="AA40" s="93"/>
      <c r="AB40" s="93"/>
      <c r="AC40" s="93"/>
      <c r="AD40" s="93"/>
      <c r="AE40" s="93"/>
      <c r="AF40" s="93"/>
      <c r="AG40" s="93"/>
      <c r="AH40" s="93"/>
      <c r="AI40" s="93"/>
      <c r="AJ40" s="93"/>
    </row>
    <row r="41" spans="2:36" ht="14.1" customHeight="1" x14ac:dyDescent="0.15">
      <c r="B41" s="7"/>
      <c r="C41" s="2" t="s">
        <v>21</v>
      </c>
      <c r="E41" s="73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74"/>
      <c r="Y41" s="7"/>
      <c r="AA41" s="93"/>
      <c r="AB41" s="93"/>
      <c r="AC41" s="93"/>
      <c r="AD41" s="93"/>
      <c r="AE41" s="93"/>
      <c r="AF41" s="93"/>
      <c r="AG41" s="93"/>
      <c r="AH41" s="93"/>
      <c r="AI41" s="93"/>
      <c r="AJ41" s="93"/>
    </row>
    <row r="42" spans="2:36" x14ac:dyDescent="0.15">
      <c r="B42" s="7"/>
      <c r="I42" s="6"/>
      <c r="J42" s="6" t="s">
        <v>20</v>
      </c>
      <c r="K42" s="6"/>
      <c r="Y42" s="7"/>
      <c r="AA42" s="93"/>
      <c r="AB42" s="93"/>
      <c r="AC42" s="93"/>
      <c r="AD42" s="93"/>
      <c r="AE42" s="93"/>
      <c r="AF42" s="93"/>
      <c r="AG42" s="93"/>
      <c r="AH42" s="93"/>
      <c r="AI42" s="93"/>
      <c r="AJ42" s="93"/>
    </row>
    <row r="43" spans="2:36" ht="5.0999999999999996" customHeight="1" x14ac:dyDescent="0.15">
      <c r="B43" s="7"/>
      <c r="Y43" s="7"/>
      <c r="AA43" s="93"/>
      <c r="AB43" s="93"/>
      <c r="AC43" s="93"/>
      <c r="AD43" s="93"/>
      <c r="AE43" s="93"/>
      <c r="AF43" s="93"/>
      <c r="AG43" s="93"/>
      <c r="AH43" s="93"/>
      <c r="AI43" s="93"/>
      <c r="AJ43" s="93"/>
    </row>
    <row r="44" spans="2:36" x14ac:dyDescent="0.15">
      <c r="B44" s="7"/>
      <c r="D44" s="2" t="s">
        <v>46</v>
      </c>
      <c r="F44" s="90"/>
      <c r="G44" s="91"/>
      <c r="H44" s="91"/>
      <c r="N44" s="2" t="s">
        <v>22</v>
      </c>
      <c r="Y44" s="7"/>
      <c r="AA44" s="93"/>
      <c r="AB44" s="93"/>
      <c r="AC44" s="93"/>
      <c r="AD44" s="93"/>
      <c r="AE44" s="93"/>
      <c r="AF44" s="93"/>
      <c r="AG44" s="93"/>
      <c r="AH44" s="93"/>
      <c r="AI44" s="93"/>
      <c r="AJ44" s="93"/>
    </row>
    <row r="45" spans="2:36" ht="5.0999999999999996" customHeight="1" x14ac:dyDescent="0.15">
      <c r="B45" s="7"/>
      <c r="Y45" s="7"/>
      <c r="AA45" s="93"/>
      <c r="AB45" s="93"/>
      <c r="AC45" s="93"/>
      <c r="AD45" s="93"/>
      <c r="AE45" s="93"/>
      <c r="AF45" s="93"/>
      <c r="AG45" s="93"/>
      <c r="AH45" s="93"/>
      <c r="AI45" s="93"/>
      <c r="AJ45" s="93"/>
    </row>
    <row r="46" spans="2:36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  <c r="AA46" s="93"/>
      <c r="AB46" s="93"/>
      <c r="AC46" s="93"/>
      <c r="AD46" s="93"/>
      <c r="AE46" s="93"/>
      <c r="AF46" s="93"/>
      <c r="AG46" s="93"/>
      <c r="AH46" s="93"/>
      <c r="AI46" s="93"/>
      <c r="AJ46" s="93"/>
    </row>
    <row r="47" spans="2:36" ht="5.0999999999999996" customHeight="1" x14ac:dyDescent="0.15">
      <c r="B47" s="7"/>
      <c r="Y47" s="7"/>
      <c r="AA47" s="93"/>
      <c r="AB47" s="93"/>
      <c r="AC47" s="93"/>
      <c r="AD47" s="93"/>
      <c r="AE47" s="93"/>
      <c r="AF47" s="93"/>
      <c r="AG47" s="93"/>
      <c r="AH47" s="93"/>
      <c r="AI47" s="93"/>
      <c r="AJ47" s="93"/>
    </row>
    <row r="48" spans="2:36" ht="14.1" customHeight="1" x14ac:dyDescent="0.15">
      <c r="B48" s="7"/>
      <c r="C48" s="19" t="s">
        <v>8</v>
      </c>
      <c r="Y48" s="7"/>
      <c r="AA48" s="93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3"/>
      <c r="F50" s="81"/>
      <c r="G50" s="81"/>
      <c r="H50" s="81"/>
      <c r="I50" s="81"/>
      <c r="J50" s="81"/>
      <c r="K50" s="81"/>
      <c r="L50" s="81"/>
      <c r="M50" s="74"/>
      <c r="O50" s="2" t="s">
        <v>12</v>
      </c>
      <c r="T50" s="73"/>
      <c r="U50" s="81"/>
      <c r="V50" s="81"/>
      <c r="W50" s="74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26</v>
      </c>
      <c r="G52" s="73"/>
      <c r="H52" s="81"/>
      <c r="I52" s="81"/>
      <c r="J52" s="81"/>
      <c r="K52" s="81"/>
      <c r="L52" s="74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21</v>
      </c>
      <c r="E54" s="73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74"/>
      <c r="Y54" s="7"/>
    </row>
    <row r="55" spans="2:25" ht="14.1" customHeight="1" x14ac:dyDescent="0.15">
      <c r="B55" s="7"/>
      <c r="I55" s="6"/>
      <c r="J55" s="6" t="s">
        <v>20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46</v>
      </c>
      <c r="N57" s="2" t="s">
        <v>22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41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29</v>
      </c>
      <c r="D68" s="3" t="s">
        <v>27</v>
      </c>
      <c r="E68" s="73">
        <f>VLOOKUP($AA$4,dane_łatwe!$A$1:$AJ$120,18,FALSE)</f>
        <v>6</v>
      </c>
      <c r="F68" s="81"/>
      <c r="G68" s="74"/>
      <c r="H68" s="3" t="s">
        <v>31</v>
      </c>
      <c r="J68" s="3" t="s">
        <v>27</v>
      </c>
      <c r="K68" s="82">
        <f>VLOOKUP($AA$4,dane_łatwe!$A$1:$AJ$120,33,FALSE)</f>
        <v>6.2640000000000002</v>
      </c>
      <c r="L68" s="83"/>
      <c r="M68" s="84"/>
      <c r="N68" s="3" t="s">
        <v>32</v>
      </c>
      <c r="Q68" s="3" t="s">
        <v>27</v>
      </c>
      <c r="R68" s="82">
        <f>VLOOKUP($AA$4,dane_łatwe!$A$1:$AJ$120,34,FALSE)</f>
        <v>6.68</v>
      </c>
      <c r="S68" s="83"/>
      <c r="T68" s="84"/>
      <c r="U68" s="3" t="s">
        <v>34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28</v>
      </c>
      <c r="D70" s="3" t="s">
        <v>27</v>
      </c>
      <c r="E70" s="73">
        <f>VLOOKUP($AA$4,dane_łatwe!$A$1:$AJ$120,19,FALSE)</f>
        <v>21</v>
      </c>
      <c r="F70" s="81"/>
      <c r="G70" s="74"/>
      <c r="H70" s="3" t="s">
        <v>33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30</v>
      </c>
      <c r="D72" s="3" t="s">
        <v>27</v>
      </c>
      <c r="E72" s="73">
        <f>VLOOKUP($AA$4,dane_łatwe!$A$1:$AJ$120,32,FALSE)</f>
        <v>105</v>
      </c>
      <c r="F72" s="81"/>
      <c r="G72" s="74"/>
      <c r="H72" s="3" t="s">
        <v>33</v>
      </c>
      <c r="J72" s="3" t="s">
        <v>27</v>
      </c>
      <c r="K72" s="82">
        <f>VLOOKUP($AA$4,dane_łatwe!$A$1:$AJ$120,35,FALSE)</f>
        <v>657.72</v>
      </c>
      <c r="L72" s="83"/>
      <c r="M72" s="84"/>
      <c r="N72" s="3" t="s">
        <v>32</v>
      </c>
      <c r="Q72" s="3" t="s">
        <v>27</v>
      </c>
      <c r="R72" s="82">
        <f>VLOOKUP($AA$4,dane_łatwe!$A$1:$AJ$120,36,FALSE)</f>
        <v>726.4</v>
      </c>
      <c r="S72" s="83"/>
      <c r="T72" s="84"/>
      <c r="U72" s="3" t="s">
        <v>34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27</v>
      </c>
      <c r="E74" s="73">
        <f>VLOOKUP($AA$4,dane_łatwe!$A$1:$AJ$120,20,FALSE)</f>
        <v>5</v>
      </c>
      <c r="F74" s="81"/>
      <c r="G74" s="74"/>
      <c r="H74" s="3" t="s">
        <v>35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42</v>
      </c>
      <c r="E76" s="4"/>
      <c r="F76" s="4"/>
      <c r="G76" s="78" t="s">
        <v>36</v>
      </c>
      <c r="H76" s="79"/>
      <c r="I76" s="80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5" t="s">
        <v>37</v>
      </c>
      <c r="M77" s="19" t="s">
        <v>17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6"/>
      <c r="M78" s="3" t="s">
        <v>36</v>
      </c>
      <c r="Q78" s="3" t="s">
        <v>38</v>
      </c>
      <c r="U78" s="3" t="s">
        <v>37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6"/>
      <c r="M79" s="73">
        <f>VLOOKUP($AA$4,dane_łatwe!$A$1:$AJ$120,21,FALSE)</f>
        <v>8.5</v>
      </c>
      <c r="N79" s="74"/>
      <c r="O79" s="3" t="s">
        <v>39</v>
      </c>
      <c r="Q79" s="73">
        <f>VLOOKUP($AA$4,dane_łatwe!$A$1:$AJ$120,22,FALSE)</f>
        <v>8.5</v>
      </c>
      <c r="R79" s="74"/>
      <c r="S79" s="3" t="s">
        <v>39</v>
      </c>
      <c r="U79" s="73">
        <f>VLOOKUP($AA$4,dane_łatwe!$A$1:$AJ$120,23,FALSE)</f>
        <v>27.2</v>
      </c>
      <c r="V79" s="74"/>
      <c r="W79" s="3" t="s">
        <v>39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7"/>
      <c r="M80" s="19" t="s">
        <v>18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36</v>
      </c>
      <c r="Q81" s="3" t="s">
        <v>38</v>
      </c>
      <c r="U81" s="3" t="s">
        <v>37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38</v>
      </c>
      <c r="J82" s="41"/>
      <c r="K82" s="41"/>
      <c r="M82" s="73">
        <f>VLOOKUP($AA$4,dane_łatwe!$A$1:$AJ$120,24,FALSE)</f>
        <v>25.5</v>
      </c>
      <c r="N82" s="74"/>
      <c r="O82" s="3" t="s">
        <v>39</v>
      </c>
      <c r="Q82" s="73">
        <f>VLOOKUP($AA$4,dane_łatwe!$A$1:$AJ$120,25,FALSE)</f>
        <v>17</v>
      </c>
      <c r="R82" s="74"/>
      <c r="S82" s="3" t="s">
        <v>39</v>
      </c>
      <c r="U82" s="73">
        <f>VLOOKUP($AA$4,dane_łatwe!$A$1:$AJ$120,26,FALSE)</f>
        <v>27.2</v>
      </c>
      <c r="V82" s="74"/>
      <c r="W82" s="3" t="s">
        <v>39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40</v>
      </c>
      <c r="Y83" s="7"/>
    </row>
    <row r="84" spans="2:25" ht="14.1" customHeight="1" x14ac:dyDescent="0.15">
      <c r="B84" s="7"/>
      <c r="M84" s="3" t="s">
        <v>36</v>
      </c>
      <c r="Q84" s="3" t="s">
        <v>38</v>
      </c>
      <c r="U84" s="3" t="s">
        <v>37</v>
      </c>
      <c r="Y84" s="7"/>
    </row>
    <row r="85" spans="2:25" ht="14.1" customHeight="1" x14ac:dyDescent="0.15">
      <c r="B85" s="7"/>
      <c r="J85" s="4"/>
      <c r="K85" s="4"/>
      <c r="M85" s="73">
        <f>VLOOKUP($AA$4,dane_łatwe!$A$1:$AJ$120,27,FALSE)</f>
        <v>120</v>
      </c>
      <c r="N85" s="74"/>
      <c r="O85" s="3" t="s">
        <v>39</v>
      </c>
      <c r="Q85" s="73">
        <f>VLOOKUP($AA$4,dane_łatwe!$A$1:$AJ$120,28,FALSE)</f>
        <v>80</v>
      </c>
      <c r="R85" s="74"/>
      <c r="S85" s="3" t="s">
        <v>39</v>
      </c>
      <c r="U85" s="73">
        <f>VLOOKUP($AA$4,dane_łatwe!$A$1:$AJ$120,31,FALSE)</f>
        <v>136</v>
      </c>
      <c r="V85" s="74"/>
      <c r="W85" s="3" t="s">
        <v>39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21</v>
      </c>
      <c r="E87" s="73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74"/>
      <c r="Y87" s="7"/>
    </row>
    <row r="88" spans="2:25" ht="14.1" customHeight="1" x14ac:dyDescent="0.15">
      <c r="B88" s="7"/>
      <c r="I88" s="6"/>
      <c r="J88" s="6" t="s">
        <v>20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23</v>
      </c>
      <c r="N90" s="2" t="s">
        <v>22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43</v>
      </c>
      <c r="Y94" s="7"/>
    </row>
    <row r="95" spans="2:25" ht="12.75" customHeight="1" x14ac:dyDescent="0.15">
      <c r="B95" s="7"/>
      <c r="C95" s="2" t="s">
        <v>44</v>
      </c>
      <c r="F95" s="73"/>
      <c r="G95" s="81"/>
      <c r="H95" s="81"/>
      <c r="I95" s="74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45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21</v>
      </c>
      <c r="E99" s="73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74"/>
      <c r="Y99" s="7"/>
    </row>
    <row r="100" spans="2:25" ht="14.1" customHeight="1" x14ac:dyDescent="0.15">
      <c r="B100" s="7"/>
      <c r="I100" s="6"/>
      <c r="J100" s="6" t="s">
        <v>20</v>
      </c>
      <c r="K100" s="6"/>
      <c r="Y100" s="7"/>
    </row>
    <row r="101" spans="2:25" ht="14.1" customHeight="1" x14ac:dyDescent="0.15">
      <c r="B101" s="7"/>
      <c r="D101" s="2" t="s">
        <v>23</v>
      </c>
      <c r="N101" s="2" t="s">
        <v>22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E15:I15"/>
    <mergeCell ref="D19:F19"/>
    <mergeCell ref="K31:W31"/>
    <mergeCell ref="F44:H44"/>
    <mergeCell ref="AA1:AK2"/>
    <mergeCell ref="H9:U9"/>
    <mergeCell ref="O19:U19"/>
    <mergeCell ref="AA10:AJ48"/>
    <mergeCell ref="H12:U12"/>
    <mergeCell ref="D18:L18"/>
    <mergeCell ref="R39:U39"/>
    <mergeCell ref="E41:S41"/>
    <mergeCell ref="S21:W21"/>
    <mergeCell ref="I27:T27"/>
    <mergeCell ref="K29:W29"/>
    <mergeCell ref="G39:J39"/>
    <mergeCell ref="E68:G68"/>
    <mergeCell ref="T50:W50"/>
    <mergeCell ref="L23:N23"/>
    <mergeCell ref="H21:L21"/>
    <mergeCell ref="K68:M68"/>
    <mergeCell ref="R68:T68"/>
    <mergeCell ref="F37:H37"/>
    <mergeCell ref="P37:V37"/>
    <mergeCell ref="E54:S54"/>
    <mergeCell ref="G52:L52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2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4966D1-4819-4CEB-BA7B-5AB7C7C579B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2021-04-01T07:11:11Z</dcterms:modified>
</cp:coreProperties>
</file>